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Downloads/"/>
    </mc:Choice>
  </mc:AlternateContent>
  <xr:revisionPtr revIDLastSave="0" documentId="13_ncr:1_{7D17DD98-5E82-8B4F-BD79-CBE338633304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Assumptions" sheetId="1" r:id="rId1"/>
    <sheet name="P&amp;L" sheetId="2" r:id="rId2"/>
    <sheet name="Balance Sheet" sheetId="3" r:id="rId3"/>
    <sheet name="Cash Flow" sheetId="4" r:id="rId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D8" i="4"/>
  <c r="C8" i="4"/>
  <c r="B8" i="4"/>
  <c r="D5" i="4"/>
  <c r="C5" i="4"/>
  <c r="B5" i="4"/>
  <c r="D7" i="3"/>
  <c r="C7" i="3"/>
  <c r="B7" i="3"/>
  <c r="D6" i="3"/>
  <c r="C6" i="3"/>
  <c r="B6" i="3"/>
  <c r="D5" i="3"/>
  <c r="C5" i="3"/>
  <c r="B5" i="3"/>
  <c r="D8" i="2"/>
  <c r="C8" i="2"/>
  <c r="B8" i="2"/>
  <c r="D5" i="2"/>
  <c r="C5" i="2"/>
  <c r="B5" i="2"/>
  <c r="B10" i="2" s="1"/>
  <c r="B9" i="1"/>
  <c r="D9" i="4" s="1"/>
  <c r="B7" i="1"/>
  <c r="B9" i="2" s="1"/>
  <c r="C9" i="2" l="1"/>
  <c r="C10" i="2" s="1"/>
  <c r="C11" i="2" s="1"/>
  <c r="C10" i="4" s="1"/>
  <c r="D9" i="2"/>
  <c r="D10" i="2" s="1"/>
  <c r="B11" i="2"/>
  <c r="B10" i="4" s="1"/>
  <c r="C11" i="3"/>
  <c r="D11" i="3"/>
  <c r="B9" i="4"/>
  <c r="B11" i="3"/>
  <c r="C9" i="4"/>
  <c r="C11" i="4" s="1"/>
  <c r="D11" i="2" l="1"/>
  <c r="D10" i="4" s="1"/>
  <c r="D11" i="4" s="1"/>
  <c r="D12" i="2"/>
  <c r="B11" i="4"/>
  <c r="B13" i="4" s="1"/>
  <c r="B12" i="2"/>
  <c r="C12" i="2"/>
  <c r="C12" i="4"/>
  <c r="C13" i="4" s="1"/>
  <c r="B8" i="3"/>
  <c r="B9" i="3" s="1"/>
  <c r="D12" i="4" l="1"/>
  <c r="D13" i="4" s="1"/>
  <c r="D8" i="3" s="1"/>
  <c r="D9" i="3" s="1"/>
  <c r="C8" i="3"/>
  <c r="C9" i="3" s="1"/>
  <c r="B12" i="3"/>
  <c r="B13" i="3" s="1"/>
  <c r="B14" i="3" s="1"/>
  <c r="C12" i="3" l="1"/>
  <c r="C13" i="3" s="1"/>
  <c r="C14" i="3"/>
  <c r="D12" i="3"/>
  <c r="D13" i="3" s="1"/>
  <c r="D14" i="3"/>
</calcChain>
</file>

<file path=xl/sharedStrings.xml><?xml version="1.0" encoding="utf-8"?>
<sst xmlns="http://schemas.openxmlformats.org/spreadsheetml/2006/main" count="61" uniqueCount="58">
  <si>
    <t>Case: Renting Out One Apartment — Assumptions</t>
  </si>
  <si>
    <t>Item</t>
  </si>
  <si>
    <t>Value</t>
  </si>
  <si>
    <t>Apartment value</t>
  </si>
  <si>
    <t>Furniture, appliances, and other property</t>
  </si>
  <si>
    <t>Initial renovation cost</t>
  </si>
  <si>
    <t>Monthly depreciation of renovation + furniture/appliances (20 years to zero)</t>
  </si>
  <si>
    <t>Mortgage debt at the beginning of January</t>
  </si>
  <si>
    <t>Monthly mortgage principal repayment (49,000 payment minus interest)</t>
  </si>
  <si>
    <t>Monthly mortgage interest</t>
  </si>
  <si>
    <t>Cash balance at the beginning of January</t>
  </si>
  <si>
    <t>Monthly rent</t>
  </si>
  <si>
    <t>Income tax rate</t>
  </si>
  <si>
    <t>All amounts are in rubles. Yellow cells are assumptions used by formulas in the statements. Renovation and furniture/appliances depreciate to zero over 20 full years. Monthly mortgage cash payment is 49,000: interest plus principal repayment.</t>
  </si>
  <si>
    <t>Profit &amp; Loss Statement</t>
  </si>
  <si>
    <t>Monthly view, accrual basis</t>
  </si>
  <si>
    <t>P&amp;L item</t>
  </si>
  <si>
    <t>January</t>
  </si>
  <si>
    <t>February</t>
  </si>
  <si>
    <t>March</t>
  </si>
  <si>
    <t>Rental revenue</t>
  </si>
  <si>
    <t>Utilities paid by owner</t>
  </si>
  <si>
    <t>Maintenance and repairs</t>
  </si>
  <si>
    <t>Mortgage interest</t>
  </si>
  <si>
    <t>Depreciation of renovation + furniture/appliances</t>
  </si>
  <si>
    <t>Profit before tax</t>
  </si>
  <si>
    <t>Income tax</t>
  </si>
  <si>
    <t>Net profit</t>
  </si>
  <si>
    <t>Teaching note: tax reduces accounting profit in P&amp;L and is also a real cash outflow in Cash Flow. Depreciation reduces profit but does not create cash outflow in the month.</t>
  </si>
  <si>
    <t>Balance Sheet</t>
  </si>
  <si>
    <t>Position at the end of each month</t>
  </si>
  <si>
    <t>Balance Sheet item</t>
  </si>
  <si>
    <t>End of January</t>
  </si>
  <si>
    <t>End of February</t>
  </si>
  <si>
    <t>End of March</t>
  </si>
  <si>
    <t>Apartment</t>
  </si>
  <si>
    <t>Furniture, appliances, and other property, net book value</t>
  </si>
  <si>
    <t>Renovation, net book value</t>
  </si>
  <si>
    <t>Cash</t>
  </si>
  <si>
    <t>Total assets</t>
  </si>
  <si>
    <t>Mortgage debt</t>
  </si>
  <si>
    <t>Owner’s equity</t>
  </si>
  <si>
    <t>Total liabilities and equity</t>
  </si>
  <si>
    <t>Check: Assets - Liabilities &amp; Equity</t>
  </si>
  <si>
    <t>Teaching note: the Balance Sheet connects P&amp;L and Cash Flow through assets, debt, cash, and equity.</t>
  </si>
  <si>
    <t>Cash Flow Statement</t>
  </si>
  <si>
    <t>Monthly cash movement</t>
  </si>
  <si>
    <t>Cash Flow item</t>
  </si>
  <si>
    <t>Cash received from tenant</t>
  </si>
  <si>
    <t>Utilities paid</t>
  </si>
  <si>
    <t>Maintenance and repairs paid</t>
  </si>
  <si>
    <t>Mortgage interest paid</t>
  </si>
  <si>
    <t>Mortgage principal repaid</t>
  </si>
  <si>
    <t>Income tax paid</t>
  </si>
  <si>
    <t>Net cash flow for the month</t>
  </si>
  <si>
    <t>Cash balance at the beginning of the month</t>
  </si>
  <si>
    <t>Cash balance at the end of the month</t>
  </si>
  <si>
    <t>Teaching note: tax is both an expense in P&amp;L and a cash outflow in Cash Flow. Depreciation of renovation and furniture/appliances is not a monthly cash outflow here. The 49,000 mortgage payment is split into interest and principal; only interest is an expense in P&amp;L.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</si>
</sst>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1F4E78"/>
      <name val="Calibri"/>
    </font>
    <font>
      <b/>
      <sz val="11"/>
      <color rgb="FFFFFFFF"/>
      <name val="Calibri"/>
    </font>
    <font>
      <i/>
      <sz val="11"/>
      <color rgb="FF666666"/>
      <name val="Calibri"/>
    </font>
    <font>
      <sz val="11"/>
      <name val="Calibri"/>
    </font>
    <font>
      <b/>
      <sz val="11"/>
      <name val="Calibri"/>
    </font>
    <font>
      <b/>
      <sz val="11"/>
      <color rgb="FF008000"/>
      <name val="Calibri"/>
    </font>
    <font>
      <sz val="11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8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5" borderId="2" xfId="0" applyFont="1" applyFill="1" applyBorder="1"/>
    <xf numFmtId="9" fontId="7" fillId="5" borderId="2" xfId="0" applyNumberFormat="1" applyFont="1" applyFill="1" applyBorder="1"/>
    <xf numFmtId="3" fontId="2" fillId="2" borderId="1" xfId="0" applyNumberFormat="1" applyFont="1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3" fontId="8" fillId="6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4" borderId="1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Net profit by month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'P&amp;L'!$B$4:$D$4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</c:strCache>
            </c:strRef>
          </c:cat>
          <c:val>
            <c:numRef>
              <c:f>'P&amp;L'!$B$10:$D$10</c:f>
              <c:numCache>
                <c:formatCode>#,##0</c:formatCode>
                <c:ptCount val="3"/>
                <c:pt idx="0">
                  <c:v>29000</c:v>
                </c:pt>
                <c:pt idx="1">
                  <c:v>18500</c:v>
                </c:pt>
                <c:pt idx="2">
                  <c:v>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D-DB44-949E-74C9A7FC8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Rubles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Net cash flow by month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'Cash Flow'!$B$4:$D$4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</c:strCache>
            </c:strRef>
          </c:cat>
          <c:val>
            <c:numRef>
              <c:f>'Cash Flow'!$B$10:$D$10</c:f>
              <c:numCache>
                <c:formatCode>#,##0</c:formatCode>
                <c:ptCount val="3"/>
                <c:pt idx="0">
                  <c:v>-3770</c:v>
                </c:pt>
                <c:pt idx="1">
                  <c:v>-2405</c:v>
                </c:pt>
                <c:pt idx="2">
                  <c:v>-3510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4-7E46-A113-4034709F8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Rubles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="143" workbookViewId="0">
      <pane ySplit="3" topLeftCell="A4" activePane="bottomLeft" state="frozen"/>
      <selection pane="bottomLeft" activeCell="A21" sqref="A21"/>
    </sheetView>
  </sheetViews>
  <sheetFormatPr baseColWidth="10" defaultColWidth="8.83203125" defaultRowHeight="15" x14ac:dyDescent="0.2"/>
  <cols>
    <col min="1" max="1" width="78" customWidth="1"/>
    <col min="2" max="2" width="18" customWidth="1"/>
  </cols>
  <sheetData>
    <row r="1" spans="1:2" ht="21" customHeight="1" x14ac:dyDescent="0.2">
      <c r="A1" s="1" t="s">
        <v>0</v>
      </c>
      <c r="B1" s="2"/>
    </row>
    <row r="2" spans="1:2" x14ac:dyDescent="0.2">
      <c r="A2" s="2"/>
      <c r="B2" s="2"/>
    </row>
    <row r="3" spans="1:2" x14ac:dyDescent="0.2">
      <c r="A3" s="3" t="s">
        <v>1</v>
      </c>
      <c r="B3" s="3" t="s">
        <v>2</v>
      </c>
    </row>
    <row r="4" spans="1:2" x14ac:dyDescent="0.2">
      <c r="A4" s="2" t="s">
        <v>3</v>
      </c>
      <c r="B4" s="4">
        <v>13000000</v>
      </c>
    </row>
    <row r="5" spans="1:2" x14ac:dyDescent="0.2">
      <c r="A5" s="2" t="s">
        <v>4</v>
      </c>
      <c r="B5" s="4">
        <v>3600000</v>
      </c>
    </row>
    <row r="6" spans="1:2" x14ac:dyDescent="0.2">
      <c r="A6" s="2" t="s">
        <v>5</v>
      </c>
      <c r="B6" s="4">
        <v>2400000</v>
      </c>
    </row>
    <row r="7" spans="1:2" x14ac:dyDescent="0.2">
      <c r="A7" s="2" t="s">
        <v>6</v>
      </c>
      <c r="B7" s="4">
        <f>(B5+B6)/(20*12)</f>
        <v>25000</v>
      </c>
    </row>
    <row r="8" spans="1:2" x14ac:dyDescent="0.2">
      <c r="A8" s="2" t="s">
        <v>7</v>
      </c>
      <c r="B8" s="4">
        <v>10000000</v>
      </c>
    </row>
    <row r="9" spans="1:2" x14ac:dyDescent="0.2">
      <c r="A9" s="2" t="s">
        <v>8</v>
      </c>
      <c r="B9" s="4">
        <f>49000-B10</f>
        <v>34000</v>
      </c>
    </row>
    <row r="10" spans="1:2" x14ac:dyDescent="0.2">
      <c r="A10" s="2" t="s">
        <v>9</v>
      </c>
      <c r="B10" s="4">
        <v>15000</v>
      </c>
    </row>
    <row r="11" spans="1:2" x14ac:dyDescent="0.2">
      <c r="A11" s="2" t="s">
        <v>10</v>
      </c>
      <c r="B11" s="4">
        <v>200000</v>
      </c>
    </row>
    <row r="12" spans="1:2" x14ac:dyDescent="0.2">
      <c r="A12" s="2" t="s">
        <v>11</v>
      </c>
      <c r="B12" s="4">
        <v>80000</v>
      </c>
    </row>
    <row r="13" spans="1:2" x14ac:dyDescent="0.2">
      <c r="A13" s="9" t="s">
        <v>12</v>
      </c>
      <c r="B13" s="10">
        <v>0.13</v>
      </c>
    </row>
    <row r="14" spans="1:2" x14ac:dyDescent="0.2">
      <c r="A14" s="2"/>
      <c r="B14" s="2"/>
    </row>
    <row r="15" spans="1:2" x14ac:dyDescent="0.2">
      <c r="A15" s="2"/>
      <c r="B15" s="2"/>
    </row>
    <row r="16" spans="1:2" x14ac:dyDescent="0.2">
      <c r="A16" s="5" t="s">
        <v>13</v>
      </c>
      <c r="B16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zoomScale="192" zoomScaleNormal="100" workbookViewId="0">
      <pane xSplit="1" ySplit="4" topLeftCell="B5" activePane="bottomRight" state="frozen"/>
      <selection pane="topRight"/>
      <selection pane="bottomLeft"/>
      <selection pane="bottomRight" activeCell="C16" sqref="C16"/>
    </sheetView>
  </sheetViews>
  <sheetFormatPr baseColWidth="10" defaultColWidth="8.83203125" defaultRowHeight="15" x14ac:dyDescent="0.2"/>
  <cols>
    <col min="1" max="1" width="35" customWidth="1"/>
    <col min="2" max="4" width="15" customWidth="1"/>
  </cols>
  <sheetData>
    <row r="1" spans="1:4" ht="21" customHeight="1" x14ac:dyDescent="0.2">
      <c r="A1" s="1" t="s">
        <v>14</v>
      </c>
      <c r="B1" s="2"/>
      <c r="C1" s="2"/>
      <c r="D1" s="2"/>
    </row>
    <row r="2" spans="1:4" x14ac:dyDescent="0.2">
      <c r="A2" s="5" t="s">
        <v>15</v>
      </c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3" t="s">
        <v>16</v>
      </c>
      <c r="B4" s="11" t="s">
        <v>17</v>
      </c>
      <c r="C4" s="11" t="s">
        <v>18</v>
      </c>
      <c r="D4" s="11" t="s">
        <v>19</v>
      </c>
    </row>
    <row r="5" spans="1:4" x14ac:dyDescent="0.2">
      <c r="A5" s="6" t="s">
        <v>20</v>
      </c>
      <c r="B5" s="12">
        <f>Assumptions!$B$12</f>
        <v>80000</v>
      </c>
      <c r="C5" s="12">
        <f>Assumptions!$B$12</f>
        <v>80000</v>
      </c>
      <c r="D5" s="12">
        <f>Assumptions!$B$12</f>
        <v>80000</v>
      </c>
    </row>
    <row r="6" spans="1:4" x14ac:dyDescent="0.2">
      <c r="A6" s="6" t="s">
        <v>21</v>
      </c>
      <c r="B6" s="12">
        <v>-6000</v>
      </c>
      <c r="C6" s="12">
        <v>-6500</v>
      </c>
      <c r="D6" s="12">
        <v>-6000</v>
      </c>
    </row>
    <row r="7" spans="1:4" x14ac:dyDescent="0.2">
      <c r="A7" s="6" t="s">
        <v>22</v>
      </c>
      <c r="B7" s="12">
        <v>-5000</v>
      </c>
      <c r="C7" s="12">
        <v>-15000</v>
      </c>
      <c r="D7" s="12">
        <v>-7000</v>
      </c>
    </row>
    <row r="8" spans="1:4" x14ac:dyDescent="0.2">
      <c r="A8" s="6" t="s">
        <v>23</v>
      </c>
      <c r="B8" s="12">
        <f>-Assumptions!$B$10</f>
        <v>-15000</v>
      </c>
      <c r="C8" s="12">
        <f>-Assumptions!$B$10</f>
        <v>-15000</v>
      </c>
      <c r="D8" s="12">
        <f>-Assumptions!$B$10</f>
        <v>-15000</v>
      </c>
    </row>
    <row r="9" spans="1:4" x14ac:dyDescent="0.2">
      <c r="A9" s="6" t="s">
        <v>24</v>
      </c>
      <c r="B9" s="12">
        <f>-Assumptions!$B$7</f>
        <v>-25000</v>
      </c>
      <c r="C9" s="12">
        <f>-Assumptions!$B$7</f>
        <v>-25000</v>
      </c>
      <c r="D9" s="12">
        <f>-Assumptions!$B$7</f>
        <v>-25000</v>
      </c>
    </row>
    <row r="10" spans="1:4" x14ac:dyDescent="0.2">
      <c r="A10" s="13" t="s">
        <v>25</v>
      </c>
      <c r="B10" s="14">
        <f>SUM(B5:B9)</f>
        <v>29000</v>
      </c>
      <c r="C10" s="14">
        <f>SUM(C5:C9)</f>
        <v>18500</v>
      </c>
      <c r="D10" s="14">
        <f>SUM(D5:D9)</f>
        <v>27000</v>
      </c>
    </row>
    <row r="11" spans="1:4" x14ac:dyDescent="0.2">
      <c r="A11" s="15" t="s">
        <v>26</v>
      </c>
      <c r="B11" s="16">
        <f>-MAX(0,B10*Assumptions!$B$13)</f>
        <v>-3770</v>
      </c>
      <c r="C11" s="16">
        <f>-MAX(0,C10*Assumptions!$B$13)</f>
        <v>-2405</v>
      </c>
      <c r="D11" s="16">
        <f>-MAX(0,D10*Assumptions!$B$13)</f>
        <v>-3510</v>
      </c>
    </row>
    <row r="12" spans="1:4" x14ac:dyDescent="0.2">
      <c r="A12" s="13" t="s">
        <v>27</v>
      </c>
      <c r="B12" s="14">
        <f>B10+B11</f>
        <v>25230</v>
      </c>
      <c r="C12" s="14">
        <f>C10+C11</f>
        <v>16095</v>
      </c>
      <c r="D12" s="14">
        <f>D10+D11</f>
        <v>23490</v>
      </c>
    </row>
    <row r="13" spans="1:4" x14ac:dyDescent="0.2">
      <c r="A13" s="5"/>
      <c r="B13" s="2"/>
      <c r="C13" s="2"/>
      <c r="D13" s="2"/>
    </row>
    <row r="14" spans="1:4" x14ac:dyDescent="0.2">
      <c r="A14" s="21" t="s">
        <v>28</v>
      </c>
      <c r="B14" s="22"/>
      <c r="C14" s="22"/>
      <c r="D14" s="22"/>
    </row>
  </sheetData>
  <mergeCells count="1">
    <mergeCell ref="A14:D1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zoomScale="211" workbookViewId="0">
      <pane xSplit="1" ySplit="4" topLeftCell="B5" activePane="bottomRight" state="frozen"/>
      <selection pane="topRight"/>
      <selection pane="bottomLeft"/>
      <selection pane="bottomRight" activeCell="A11" sqref="A11"/>
    </sheetView>
  </sheetViews>
  <sheetFormatPr baseColWidth="10" defaultColWidth="8.83203125" defaultRowHeight="15" x14ac:dyDescent="0.2"/>
  <cols>
    <col min="1" max="1" width="42" customWidth="1"/>
    <col min="2" max="4" width="18" customWidth="1"/>
  </cols>
  <sheetData>
    <row r="1" spans="1:4" ht="21" customHeight="1" x14ac:dyDescent="0.2">
      <c r="A1" s="1" t="s">
        <v>29</v>
      </c>
      <c r="B1" s="2"/>
      <c r="C1" s="2"/>
      <c r="D1" s="2"/>
    </row>
    <row r="2" spans="1:4" x14ac:dyDescent="0.2">
      <c r="A2" s="5" t="s">
        <v>30</v>
      </c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3" t="s">
        <v>31</v>
      </c>
      <c r="B4" s="11" t="s">
        <v>32</v>
      </c>
      <c r="C4" s="11" t="s">
        <v>33</v>
      </c>
      <c r="D4" s="11" t="s">
        <v>34</v>
      </c>
    </row>
    <row r="5" spans="1:4" x14ac:dyDescent="0.2">
      <c r="A5" s="6" t="s">
        <v>35</v>
      </c>
      <c r="B5" s="12">
        <f>Assumptions!$B$4</f>
        <v>13000000</v>
      </c>
      <c r="C5" s="12">
        <f>Assumptions!$B$4</f>
        <v>13000000</v>
      </c>
      <c r="D5" s="12">
        <f>Assumptions!$B$4</f>
        <v>13000000</v>
      </c>
    </row>
    <row r="6" spans="1:4" x14ac:dyDescent="0.2">
      <c r="A6" s="6" t="s">
        <v>36</v>
      </c>
      <c r="B6" s="12">
        <f>Assumptions!$B$5-Assumptions!$B$5/(20*12)</f>
        <v>3585000</v>
      </c>
      <c r="C6" s="12">
        <f>Assumptions!$B$5-Assumptions!$B$5/(20*12)*2</f>
        <v>3570000</v>
      </c>
      <c r="D6" s="12">
        <f>Assumptions!$B$5-Assumptions!$B$5/(20*12)*3</f>
        <v>3555000</v>
      </c>
    </row>
    <row r="7" spans="1:4" x14ac:dyDescent="0.2">
      <c r="A7" s="6" t="s">
        <v>37</v>
      </c>
      <c r="B7" s="12">
        <f>Assumptions!$B$6-Assumptions!$B$6/(20*12)</f>
        <v>2390000</v>
      </c>
      <c r="C7" s="12">
        <f>Assumptions!$B$6-Assumptions!$B$6/(20*12)*2</f>
        <v>2380000</v>
      </c>
      <c r="D7" s="12">
        <f>Assumptions!$B$6-Assumptions!$B$6/(20*12)*3</f>
        <v>2370000</v>
      </c>
    </row>
    <row r="8" spans="1:4" x14ac:dyDescent="0.2">
      <c r="A8" s="6" t="s">
        <v>38</v>
      </c>
      <c r="B8" s="12">
        <f>'Cash Flow'!B13</f>
        <v>216230</v>
      </c>
      <c r="C8" s="12">
        <f>'Cash Flow'!C13</f>
        <v>223325</v>
      </c>
      <c r="D8" s="12">
        <f>'Cash Flow'!D13</f>
        <v>237815</v>
      </c>
    </row>
    <row r="9" spans="1:4" x14ac:dyDescent="0.2">
      <c r="A9" s="8" t="s">
        <v>39</v>
      </c>
      <c r="B9" s="17">
        <f>SUM(B5:B8)</f>
        <v>19191230</v>
      </c>
      <c r="C9" s="17">
        <f>SUM(C5:C8)</f>
        <v>19173325</v>
      </c>
      <c r="D9" s="17">
        <f>SUM(D5:D8)</f>
        <v>19162815</v>
      </c>
    </row>
    <row r="10" spans="1:4" x14ac:dyDescent="0.2">
      <c r="A10" s="6"/>
      <c r="B10" s="7"/>
      <c r="C10" s="7"/>
      <c r="D10" s="7"/>
    </row>
    <row r="11" spans="1:4" x14ac:dyDescent="0.2">
      <c r="A11" s="6" t="s">
        <v>40</v>
      </c>
      <c r="B11" s="12">
        <f>Assumptions!$B$8-Assumptions!$B$9</f>
        <v>9966000</v>
      </c>
      <c r="C11" s="12">
        <f>Assumptions!$B$8-Assumptions!$B$9*2</f>
        <v>9932000</v>
      </c>
      <c r="D11" s="12">
        <f>Assumptions!$B$8-Assumptions!$B$9*3</f>
        <v>9898000</v>
      </c>
    </row>
    <row r="12" spans="1:4" x14ac:dyDescent="0.2">
      <c r="A12" s="8" t="s">
        <v>41</v>
      </c>
      <c r="B12" s="17">
        <f>B9-B11</f>
        <v>9225230</v>
      </c>
      <c r="C12" s="17">
        <f>C9-C11</f>
        <v>9241325</v>
      </c>
      <c r="D12" s="17">
        <f>D9-D11</f>
        <v>9264815</v>
      </c>
    </row>
    <row r="13" spans="1:4" x14ac:dyDescent="0.2">
      <c r="A13" s="8" t="s">
        <v>42</v>
      </c>
      <c r="B13" s="17">
        <f>B11+B12</f>
        <v>19191230</v>
      </c>
      <c r="C13" s="17">
        <f>C11+C12</f>
        <v>19173325</v>
      </c>
      <c r="D13" s="17">
        <f>D11+D12</f>
        <v>19162815</v>
      </c>
    </row>
    <row r="14" spans="1:4" x14ac:dyDescent="0.2">
      <c r="A14" s="8" t="s">
        <v>43</v>
      </c>
      <c r="B14" s="18">
        <f>B9-B13</f>
        <v>0</v>
      </c>
      <c r="C14" s="18">
        <f>C9-C13</f>
        <v>0</v>
      </c>
      <c r="D14" s="18">
        <f>D9-D13</f>
        <v>0</v>
      </c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s="5" t="s">
        <v>44</v>
      </c>
      <c r="B17" s="2"/>
      <c r="C17" s="2"/>
      <c r="D17" s="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zoomScale="193" workbookViewId="0">
      <pane xSplit="1" ySplit="4" topLeftCell="B5" activePane="bottomRight" state="frozen"/>
      <selection pane="topRight"/>
      <selection pane="bottomLeft"/>
      <selection pane="bottomRight" activeCell="A18" sqref="A18"/>
    </sheetView>
  </sheetViews>
  <sheetFormatPr baseColWidth="10" defaultColWidth="8.83203125" defaultRowHeight="15" x14ac:dyDescent="0.2"/>
  <cols>
    <col min="1" max="1" width="42" customWidth="1"/>
    <col min="2" max="4" width="15" customWidth="1"/>
  </cols>
  <sheetData>
    <row r="1" spans="1:4" ht="21" customHeight="1" x14ac:dyDescent="0.2">
      <c r="A1" s="1" t="s">
        <v>45</v>
      </c>
      <c r="B1" s="2"/>
      <c r="C1" s="2"/>
      <c r="D1" s="2"/>
    </row>
    <row r="2" spans="1:4" x14ac:dyDescent="0.2">
      <c r="A2" s="5" t="s">
        <v>46</v>
      </c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3" t="s">
        <v>47</v>
      </c>
      <c r="B4" s="11" t="s">
        <v>17</v>
      </c>
      <c r="C4" s="11" t="s">
        <v>18</v>
      </c>
      <c r="D4" s="11" t="s">
        <v>19</v>
      </c>
    </row>
    <row r="5" spans="1:4" x14ac:dyDescent="0.2">
      <c r="A5" s="6" t="s">
        <v>48</v>
      </c>
      <c r="B5" s="12">
        <f>Assumptions!$B$12</f>
        <v>80000</v>
      </c>
      <c r="C5" s="12">
        <f>Assumptions!$B$12</f>
        <v>80000</v>
      </c>
      <c r="D5" s="12">
        <f>Assumptions!$B$12</f>
        <v>80000</v>
      </c>
    </row>
    <row r="6" spans="1:4" x14ac:dyDescent="0.2">
      <c r="A6" s="6" t="s">
        <v>49</v>
      </c>
      <c r="B6" s="12">
        <v>-6000</v>
      </c>
      <c r="C6" s="12">
        <v>-6500</v>
      </c>
      <c r="D6" s="12">
        <v>-6000</v>
      </c>
    </row>
    <row r="7" spans="1:4" x14ac:dyDescent="0.2">
      <c r="A7" s="6" t="s">
        <v>50</v>
      </c>
      <c r="B7" s="12">
        <v>-5000</v>
      </c>
      <c r="C7" s="12">
        <v>-15000</v>
      </c>
      <c r="D7" s="12">
        <v>-7000</v>
      </c>
    </row>
    <row r="8" spans="1:4" x14ac:dyDescent="0.2">
      <c r="A8" s="6" t="s">
        <v>51</v>
      </c>
      <c r="B8" s="12">
        <f>-Assumptions!$B$10</f>
        <v>-15000</v>
      </c>
      <c r="C8" s="12">
        <f>-Assumptions!$B$10</f>
        <v>-15000</v>
      </c>
      <c r="D8" s="12">
        <f>-Assumptions!$B$10</f>
        <v>-15000</v>
      </c>
    </row>
    <row r="9" spans="1:4" x14ac:dyDescent="0.2">
      <c r="A9" s="6" t="s">
        <v>52</v>
      </c>
      <c r="B9" s="12">
        <f>-Assumptions!$B$9</f>
        <v>-34000</v>
      </c>
      <c r="C9" s="12">
        <f>-Assumptions!$B$9</f>
        <v>-34000</v>
      </c>
      <c r="D9" s="12">
        <f>-Assumptions!$B$9</f>
        <v>-34000</v>
      </c>
    </row>
    <row r="10" spans="1:4" x14ac:dyDescent="0.2">
      <c r="A10" s="19" t="s">
        <v>53</v>
      </c>
      <c r="B10" s="20">
        <f>'P&amp;L'!B11</f>
        <v>-3770</v>
      </c>
      <c r="C10" s="20">
        <f>'P&amp;L'!C11</f>
        <v>-2405</v>
      </c>
      <c r="D10" s="20">
        <f>'P&amp;L'!D11</f>
        <v>-3510</v>
      </c>
    </row>
    <row r="11" spans="1:4" x14ac:dyDescent="0.2">
      <c r="A11" s="13" t="s">
        <v>54</v>
      </c>
      <c r="B11" s="14">
        <f>SUM(B5:B10)</f>
        <v>16230</v>
      </c>
      <c r="C11" s="14">
        <f>SUM(C5:C10)</f>
        <v>7095</v>
      </c>
      <c r="D11" s="14">
        <f>SUM(D5:D10)</f>
        <v>14490</v>
      </c>
    </row>
    <row r="12" spans="1:4" x14ac:dyDescent="0.2">
      <c r="A12" s="19" t="s">
        <v>55</v>
      </c>
      <c r="B12" s="20">
        <f>Assumptions!$B$11</f>
        <v>200000</v>
      </c>
      <c r="C12" s="20">
        <f>B13</f>
        <v>216230</v>
      </c>
      <c r="D12" s="20">
        <f>C13</f>
        <v>223325</v>
      </c>
    </row>
    <row r="13" spans="1:4" x14ac:dyDescent="0.2">
      <c r="A13" s="13" t="s">
        <v>56</v>
      </c>
      <c r="B13" s="14">
        <f>B11+B12</f>
        <v>216230</v>
      </c>
      <c r="C13" s="14">
        <f>C11+C12</f>
        <v>223325</v>
      </c>
      <c r="D13" s="14">
        <f>D11+D12</f>
        <v>237815</v>
      </c>
    </row>
    <row r="14" spans="1:4" x14ac:dyDescent="0.2">
      <c r="A14" s="2"/>
      <c r="B14" s="2"/>
      <c r="C14" s="2"/>
      <c r="D14" s="2"/>
    </row>
    <row r="15" spans="1:4" x14ac:dyDescent="0.2">
      <c r="A15" s="5"/>
      <c r="B15" s="2"/>
      <c r="C15" s="2"/>
      <c r="D15" s="2"/>
    </row>
    <row r="16" spans="1:4" x14ac:dyDescent="0.2">
      <c r="A16" s="21" t="s">
        <v>57</v>
      </c>
      <c r="B16" s="22"/>
      <c r="C16" s="22"/>
      <c r="D16" s="22"/>
    </row>
  </sheetData>
  <mergeCells count="1">
    <mergeCell ref="A16:D1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Assumptions</vt:lpstr>
      <vt:lpstr>P&amp;L</vt:lpstr>
      <vt:lpstr>Balance Sheet</vt:lpstr>
      <vt:lpstr>Cash 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2026-06-16T17:28:52Z</dcterms:created>
  <dcterms:modified xsi:type="dcterms:W3CDTF">2026-06-17T03:16:06Z</dcterms:modified>
</cp:coreProperties>
</file>